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/>
  </bookViews>
  <sheets>
    <sheet name="Ejemplo Balance General" sheetId="1" r:id="rId1"/>
  </sheets>
  <calcPr calcId="145621"/>
</workbook>
</file>

<file path=xl/calcChain.xml><?xml version="1.0" encoding="utf-8"?>
<calcChain xmlns="http://schemas.openxmlformats.org/spreadsheetml/2006/main">
  <c r="C52" i="1" l="1"/>
  <c r="L50" i="1"/>
  <c r="K50" i="1"/>
  <c r="J50" i="1"/>
  <c r="I50" i="1"/>
  <c r="H50" i="1"/>
  <c r="G50" i="1"/>
  <c r="F50" i="1"/>
  <c r="E50" i="1"/>
  <c r="D50" i="1"/>
  <c r="D49" i="1"/>
  <c r="E49" i="1" s="1"/>
  <c r="F49" i="1" s="1"/>
  <c r="G49" i="1" s="1"/>
  <c r="H49" i="1" s="1"/>
  <c r="I49" i="1" s="1"/>
  <c r="J49" i="1" s="1"/>
  <c r="K49" i="1" s="1"/>
  <c r="L49" i="1" s="1"/>
  <c r="D48" i="1"/>
  <c r="E48" i="1" s="1"/>
  <c r="G47" i="1"/>
  <c r="F47" i="1"/>
  <c r="E47" i="1"/>
  <c r="D47" i="1"/>
  <c r="C42" i="1"/>
  <c r="C55" i="1" s="1"/>
  <c r="F40" i="1"/>
  <c r="G40" i="1" s="1"/>
  <c r="H40" i="1" s="1"/>
  <c r="I40" i="1" s="1"/>
  <c r="J40" i="1" s="1"/>
  <c r="K40" i="1" s="1"/>
  <c r="L40" i="1" s="1"/>
  <c r="E40" i="1"/>
  <c r="D40" i="1"/>
  <c r="D39" i="1"/>
  <c r="E39" i="1" s="1"/>
  <c r="F39" i="1" s="1"/>
  <c r="G39" i="1" s="1"/>
  <c r="H39" i="1" s="1"/>
  <c r="I39" i="1" s="1"/>
  <c r="J39" i="1" s="1"/>
  <c r="K39" i="1" s="1"/>
  <c r="L39" i="1" s="1"/>
  <c r="D38" i="1"/>
  <c r="E38" i="1" s="1"/>
  <c r="F38" i="1" s="1"/>
  <c r="G38" i="1" s="1"/>
  <c r="H38" i="1" s="1"/>
  <c r="I38" i="1" s="1"/>
  <c r="J38" i="1" s="1"/>
  <c r="K38" i="1" s="1"/>
  <c r="L38" i="1" s="1"/>
  <c r="C36" i="1"/>
  <c r="D35" i="1"/>
  <c r="E35" i="1" s="1"/>
  <c r="F35" i="1" s="1"/>
  <c r="G35" i="1" s="1"/>
  <c r="H35" i="1" s="1"/>
  <c r="I35" i="1" s="1"/>
  <c r="J35" i="1" s="1"/>
  <c r="K35" i="1" s="1"/>
  <c r="L35" i="1" s="1"/>
  <c r="D34" i="1"/>
  <c r="E34" i="1" s="1"/>
  <c r="F34" i="1" s="1"/>
  <c r="G34" i="1" s="1"/>
  <c r="H34" i="1" s="1"/>
  <c r="I34" i="1" s="1"/>
  <c r="J34" i="1" s="1"/>
  <c r="K34" i="1" s="1"/>
  <c r="L34" i="1" s="1"/>
  <c r="E33" i="1"/>
  <c r="D33" i="1"/>
  <c r="D24" i="1"/>
  <c r="E24" i="1" s="1"/>
  <c r="F24" i="1" s="1"/>
  <c r="G24" i="1" s="1"/>
  <c r="H24" i="1" s="1"/>
  <c r="I24" i="1" s="1"/>
  <c r="J24" i="1" s="1"/>
  <c r="K24" i="1" s="1"/>
  <c r="L24" i="1" s="1"/>
  <c r="E23" i="1"/>
  <c r="F23" i="1" s="1"/>
  <c r="G23" i="1" s="1"/>
  <c r="H23" i="1" s="1"/>
  <c r="I23" i="1" s="1"/>
  <c r="J23" i="1" s="1"/>
  <c r="K23" i="1" s="1"/>
  <c r="L23" i="1" s="1"/>
  <c r="D23" i="1"/>
  <c r="D22" i="1"/>
  <c r="E22" i="1" s="1"/>
  <c r="F22" i="1" s="1"/>
  <c r="G22" i="1" s="1"/>
  <c r="H22" i="1" s="1"/>
  <c r="I22" i="1" s="1"/>
  <c r="J22" i="1" s="1"/>
  <c r="K22" i="1" s="1"/>
  <c r="L22" i="1" s="1"/>
  <c r="E18" i="1"/>
  <c r="F18" i="1" s="1"/>
  <c r="G18" i="1" s="1"/>
  <c r="H18" i="1" s="1"/>
  <c r="I18" i="1" s="1"/>
  <c r="J18" i="1" s="1"/>
  <c r="K18" i="1" s="1"/>
  <c r="L18" i="1" s="1"/>
  <c r="D18" i="1"/>
  <c r="E17" i="1"/>
  <c r="F17" i="1" s="1"/>
  <c r="G17" i="1" s="1"/>
  <c r="H17" i="1" s="1"/>
  <c r="I17" i="1" s="1"/>
  <c r="J17" i="1" s="1"/>
  <c r="K17" i="1" s="1"/>
  <c r="L17" i="1" s="1"/>
  <c r="D17" i="1"/>
  <c r="E16" i="1"/>
  <c r="F16" i="1" s="1"/>
  <c r="G16" i="1" s="1"/>
  <c r="H16" i="1" s="1"/>
  <c r="I16" i="1" s="1"/>
  <c r="J16" i="1" s="1"/>
  <c r="K16" i="1" s="1"/>
  <c r="L16" i="1" s="1"/>
  <c r="D16" i="1"/>
  <c r="D15" i="1"/>
  <c r="E15" i="1" s="1"/>
  <c r="F15" i="1" s="1"/>
  <c r="G15" i="1" s="1"/>
  <c r="H15" i="1" s="1"/>
  <c r="I15" i="1" s="1"/>
  <c r="J15" i="1" s="1"/>
  <c r="K15" i="1" s="1"/>
  <c r="L15" i="1" s="1"/>
  <c r="D14" i="1"/>
  <c r="E14" i="1" s="1"/>
  <c r="F14" i="1" s="1"/>
  <c r="G14" i="1" s="1"/>
  <c r="H14" i="1" s="1"/>
  <c r="I14" i="1" s="1"/>
  <c r="J14" i="1" s="1"/>
  <c r="K14" i="1" s="1"/>
  <c r="L14" i="1" s="1"/>
  <c r="F13" i="1"/>
  <c r="G13" i="1" s="1"/>
  <c r="H13" i="1" s="1"/>
  <c r="I13" i="1" s="1"/>
  <c r="J13" i="1" s="1"/>
  <c r="K13" i="1" s="1"/>
  <c r="L13" i="1" s="1"/>
  <c r="E13" i="1"/>
  <c r="D13" i="1"/>
  <c r="C12" i="1"/>
  <c r="D12" i="1" s="1"/>
  <c r="E52" i="1" l="1"/>
  <c r="F48" i="1"/>
  <c r="G48" i="1" s="1"/>
  <c r="H48" i="1" s="1"/>
  <c r="I48" i="1" s="1"/>
  <c r="J48" i="1" s="1"/>
  <c r="K48" i="1" s="1"/>
  <c r="L48" i="1" s="1"/>
  <c r="D52" i="1"/>
  <c r="D36" i="1"/>
  <c r="D42" i="1" s="1"/>
  <c r="D55" i="1"/>
  <c r="E12" i="1"/>
  <c r="D19" i="1"/>
  <c r="D26" i="1" s="1"/>
  <c r="E36" i="1"/>
  <c r="E42" i="1" s="1"/>
  <c r="E55" i="1" s="1"/>
  <c r="C19" i="1"/>
  <c r="C26" i="1" s="1"/>
  <c r="F33" i="1"/>
  <c r="H47" i="1"/>
  <c r="F52" i="1" l="1"/>
  <c r="G52" i="1"/>
  <c r="F12" i="1"/>
  <c r="E19" i="1"/>
  <c r="E26" i="1" s="1"/>
  <c r="H52" i="1"/>
  <c r="I47" i="1"/>
  <c r="G33" i="1"/>
  <c r="F36" i="1"/>
  <c r="F42" i="1" s="1"/>
  <c r="F55" i="1" s="1"/>
  <c r="H33" i="1" l="1"/>
  <c r="G36" i="1"/>
  <c r="G42" i="1" s="1"/>
  <c r="G55" i="1" s="1"/>
  <c r="F19" i="1"/>
  <c r="F26" i="1" s="1"/>
  <c r="G12" i="1"/>
  <c r="I52" i="1"/>
  <c r="J47" i="1"/>
  <c r="J52" i="1" l="1"/>
  <c r="K47" i="1"/>
  <c r="H36" i="1"/>
  <c r="H42" i="1" s="1"/>
  <c r="H55" i="1" s="1"/>
  <c r="I33" i="1"/>
  <c r="G19" i="1"/>
  <c r="G26" i="1" s="1"/>
  <c r="H12" i="1"/>
  <c r="J33" i="1" l="1"/>
  <c r="I36" i="1"/>
  <c r="I42" i="1" s="1"/>
  <c r="I55" i="1" s="1"/>
  <c r="I12" i="1"/>
  <c r="H19" i="1"/>
  <c r="H26" i="1" s="1"/>
  <c r="K52" i="1"/>
  <c r="L47" i="1"/>
  <c r="L52" i="1" s="1"/>
  <c r="J12" i="1" l="1"/>
  <c r="I19" i="1"/>
  <c r="I26" i="1" s="1"/>
  <c r="K33" i="1"/>
  <c r="J36" i="1"/>
  <c r="J42" i="1" s="1"/>
  <c r="J55" i="1" s="1"/>
  <c r="L33" i="1" l="1"/>
  <c r="L36" i="1" s="1"/>
  <c r="L42" i="1" s="1"/>
  <c r="L55" i="1" s="1"/>
  <c r="K36" i="1"/>
  <c r="K42" i="1" s="1"/>
  <c r="K55" i="1" s="1"/>
  <c r="J19" i="1"/>
  <c r="J26" i="1" s="1"/>
  <c r="K12" i="1"/>
  <c r="L12" i="1" l="1"/>
  <c r="L19" i="1" s="1"/>
  <c r="L26" i="1" s="1"/>
  <c r="K19" i="1"/>
  <c r="K26" i="1" s="1"/>
</calcChain>
</file>

<file path=xl/sharedStrings.xml><?xml version="1.0" encoding="utf-8"?>
<sst xmlns="http://schemas.openxmlformats.org/spreadsheetml/2006/main" count="47" uniqueCount="47">
  <si>
    <t xml:space="preserve">BALANCE GENERAL </t>
  </si>
  <si>
    <t>MILES DE PESOS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</si>
  <si>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</si>
  <si>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</si>
  <si>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</si>
  <si>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</si>
  <si>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</si>
  <si>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</si>
  <si>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</si>
  <si>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</si>
  <si>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</si>
  <si>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</si>
  <si>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A C T I V O</t>
  </si>
  <si>
    <t>t.c.</t>
  </si>
  <si>
    <t>ACTIVO CIRCULANTE:</t>
  </si>
  <si>
    <t>Bancos e Inversiones</t>
  </si>
  <si>
    <t>Clientes</t>
  </si>
  <si>
    <t>Inventarios</t>
  </si>
  <si>
    <t>Deudores Diversos</t>
  </si>
  <si>
    <t>Pagos Anticipados</t>
  </si>
  <si>
    <t>Impuestos por Recuperar</t>
  </si>
  <si>
    <t>Intercompañias por Cobrar</t>
  </si>
  <si>
    <t>Total de Activo Circulante</t>
  </si>
  <si>
    <t>Activo Fijo Neto</t>
  </si>
  <si>
    <t>Activo Diferido</t>
  </si>
  <si>
    <t>Impuestos Diferido</t>
  </si>
  <si>
    <t>TOTAL ACTIVO</t>
  </si>
  <si>
    <t>P A S I V O</t>
  </si>
  <si>
    <t>PASIVO CIRCULANTE:</t>
  </si>
  <si>
    <t>Proveedores</t>
  </si>
  <si>
    <t>Acreedores Diversos</t>
  </si>
  <si>
    <t>Intercompañias por Pagar C.P.</t>
  </si>
  <si>
    <t>Total de Pasivo Circulante</t>
  </si>
  <si>
    <t xml:space="preserve"> </t>
  </si>
  <si>
    <t>Pasivos a Largo Plazo</t>
  </si>
  <si>
    <t>Compañías Afiliadas por Pagar L.P.</t>
  </si>
  <si>
    <t>Pasivo Laboral</t>
  </si>
  <si>
    <t>TOTAL PASIVO</t>
  </si>
  <si>
    <t>CAPITAL CONTABLE</t>
  </si>
  <si>
    <t>Capital Social</t>
  </si>
  <si>
    <t>Act Capital Social</t>
  </si>
  <si>
    <t>Resultado de Ej. Anteriores</t>
  </si>
  <si>
    <t>Resultado del Ejercicio</t>
  </si>
  <si>
    <t>TOTAL CAPITAL</t>
  </si>
  <si>
    <t>TOTAL PASIVO Y CAPITAL CONTABLE</t>
  </si>
  <si>
    <t>INSTITUCIÓN EDUCATIVA</t>
  </si>
  <si>
    <t>A determinada 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</si>
</sst>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General_)"/>
    <numFmt numFmtId="165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b/>
      <u/>
      <sz val="12"/>
      <color indexed="8"/>
      <name val="Arial"/>
      <family val="2"/>
    </font>
    <font>
      <b/>
      <sz val="11"/>
      <color indexed="8"/>
      <name val="Britannic Bold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0"/>
      <color indexed="9"/>
      <name val="Arial"/>
      <family val="2"/>
    </font>
    <font>
      <b/>
      <sz val="11"/>
      <color indexed="9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2" fillId="0" borderId="0"/>
  </cellStyleXfs>
  <cellXfs count="53">
    <xf numFmtId="0" fontId="0" fillId="0" borderId="0" xfId="0"/>
    <xf numFmtId="0" fontId="1" fillId="0" borderId="0" xfId="1"/>
    <xf numFmtId="0" fontId="1" fillId="0" borderId="0" xfId="2"/>
    <xf numFmtId="37" fontId="6" fillId="0" borderId="0" xfId="1" applyNumberFormat="1" applyFont="1" applyBorder="1" applyAlignment="1">
      <alignment horizontal="centerContinuous"/>
    </xf>
    <xf numFmtId="37" fontId="4" fillId="0" borderId="0" xfId="1" applyNumberFormat="1" applyFont="1" applyFill="1" applyBorder="1"/>
    <xf numFmtId="37" fontId="6" fillId="0" borderId="0" xfId="1" applyNumberFormat="1" applyFont="1" applyFill="1" applyBorder="1" applyAlignment="1">
      <alignment horizontal="center"/>
    </xf>
    <xf numFmtId="37" fontId="6" fillId="0" borderId="0" xfId="1" applyNumberFormat="1" applyFont="1" applyBorder="1" applyAlignment="1">
      <alignment horizontal="center"/>
    </xf>
    <xf numFmtId="37" fontId="7" fillId="0" borderId="0" xfId="1" applyNumberFormat="1" applyFont="1" applyBorder="1" applyAlignment="1">
      <alignment horizontal="center"/>
    </xf>
    <xf numFmtId="43" fontId="8" fillId="0" borderId="0" xfId="3" applyNumberFormat="1" applyFont="1" applyBorder="1"/>
    <xf numFmtId="39" fontId="7" fillId="0" borderId="0" xfId="3" applyNumberFormat="1" applyFont="1" applyBorder="1"/>
    <xf numFmtId="43" fontId="9" fillId="0" borderId="0" xfId="3" applyNumberFormat="1" applyFont="1"/>
    <xf numFmtId="37" fontId="4" fillId="0" borderId="0" xfId="1" applyNumberFormat="1" applyFont="1" applyBorder="1"/>
    <xf numFmtId="165" fontId="4" fillId="0" borderId="0" xfId="3" applyNumberFormat="1" applyFont="1" applyFill="1" applyBorder="1"/>
    <xf numFmtId="37" fontId="10" fillId="0" borderId="0" xfId="1" applyNumberFormat="1" applyFont="1" applyFill="1" applyBorder="1"/>
    <xf numFmtId="165" fontId="10" fillId="0" borderId="0" xfId="3" applyNumberFormat="1" applyFont="1" applyFill="1" applyBorder="1"/>
    <xf numFmtId="165" fontId="1" fillId="0" borderId="0" xfId="1" applyNumberFormat="1"/>
    <xf numFmtId="37" fontId="10" fillId="0" borderId="9" xfId="1" applyNumberFormat="1" applyFont="1" applyFill="1" applyBorder="1"/>
    <xf numFmtId="165" fontId="10" fillId="0" borderId="9" xfId="3" applyNumberFormat="1" applyFont="1" applyFill="1" applyBorder="1"/>
    <xf numFmtId="37" fontId="4" fillId="0" borderId="0" xfId="1" applyNumberFormat="1" applyFont="1" applyFill="1" applyBorder="1" applyAlignment="1">
      <alignment horizontal="left"/>
    </xf>
    <xf numFmtId="37" fontId="4" fillId="0" borderId="0" xfId="1" applyNumberFormat="1" applyFont="1" applyFill="1" applyBorder="1" applyAlignment="1">
      <alignment horizontal="fill"/>
    </xf>
    <xf numFmtId="37" fontId="10" fillId="0" borderId="0" xfId="1" applyNumberFormat="1" applyFont="1" applyFill="1" applyBorder="1" applyAlignment="1">
      <alignment horizontal="left"/>
    </xf>
    <xf numFmtId="37" fontId="10" fillId="0" borderId="9" xfId="1" applyNumberFormat="1" applyFont="1" applyFill="1" applyBorder="1" applyAlignment="1">
      <alignment horizontal="left"/>
    </xf>
    <xf numFmtId="0" fontId="1" fillId="0" borderId="0" xfId="2" applyFill="1"/>
    <xf numFmtId="0" fontId="1" fillId="0" borderId="0" xfId="1" applyFill="1"/>
    <xf numFmtId="0" fontId="11" fillId="0" borderId="0" xfId="1" applyFont="1" applyFill="1"/>
    <xf numFmtId="37" fontId="1" fillId="0" borderId="0" xfId="2" applyNumberFormat="1"/>
    <xf numFmtId="1" fontId="6" fillId="0" borderId="0" xfId="1" applyNumberFormat="1" applyFont="1" applyFill="1" applyBorder="1" applyAlignment="1">
      <alignment horizontal="centerContinuous"/>
    </xf>
    <xf numFmtId="1" fontId="4" fillId="0" borderId="0" xfId="1" applyNumberFormat="1" applyFont="1" applyFill="1" applyBorder="1"/>
    <xf numFmtId="37" fontId="4" fillId="0" borderId="0" xfId="1" applyNumberFormat="1" applyFont="1" applyFill="1"/>
    <xf numFmtId="0" fontId="12" fillId="0" borderId="0" xfId="4"/>
    <xf numFmtId="0" fontId="10" fillId="0" borderId="0" xfId="1" applyFont="1" applyFill="1"/>
    <xf numFmtId="0" fontId="13" fillId="0" borderId="0" xfId="1" applyFont="1"/>
    <xf numFmtId="0" fontId="13" fillId="0" borderId="0" xfId="1" applyFont="1" applyFill="1"/>
    <xf numFmtId="37" fontId="14" fillId="0" borderId="0" xfId="1" applyNumberFormat="1" applyFont="1" applyFill="1"/>
    <xf numFmtId="37" fontId="14" fillId="2" borderId="0" xfId="1" applyNumberFormat="1" applyFont="1" applyFill="1"/>
    <xf numFmtId="0" fontId="5" fillId="0" borderId="0" xfId="1" applyFont="1"/>
    <xf numFmtId="37" fontId="5" fillId="0" borderId="0" xfId="1" applyNumberFormat="1" applyFont="1"/>
    <xf numFmtId="37" fontId="1" fillId="0" borderId="0" xfId="1" applyNumberFormat="1" applyFont="1"/>
    <xf numFmtId="0" fontId="1" fillId="0" borderId="0" xfId="1" applyFont="1"/>
    <xf numFmtId="37" fontId="15" fillId="0" borderId="0" xfId="1" applyNumberFormat="1" applyFont="1"/>
    <xf numFmtId="37" fontId="1" fillId="0" borderId="0" xfId="1" applyNumberFormat="1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7" fontId="3" fillId="0" borderId="4" xfId="1" applyNumberFormat="1" applyFont="1" applyFill="1" applyBorder="1" applyAlignment="1">
      <alignment horizontal="center"/>
    </xf>
    <xf numFmtId="37" fontId="3" fillId="0" borderId="0" xfId="1" applyNumberFormat="1" applyFont="1" applyFill="1" applyBorder="1" applyAlignment="1">
      <alignment horizontal="center"/>
    </xf>
    <xf numFmtId="37" fontId="3" fillId="0" borderId="5" xfId="1" applyNumberFormat="1" applyFont="1" applyFill="1" applyBorder="1" applyAlignment="1">
      <alignment horizontal="center"/>
    </xf>
    <xf numFmtId="37" fontId="4" fillId="0" borderId="4" xfId="1" applyNumberFormat="1" applyFont="1" applyBorder="1" applyAlignment="1">
      <alignment horizontal="center"/>
    </xf>
    <xf numFmtId="37" fontId="4" fillId="0" borderId="0" xfId="1" applyNumberFormat="1" applyFont="1" applyBorder="1" applyAlignment="1">
      <alignment horizontal="center"/>
    </xf>
    <xf numFmtId="37" fontId="4" fillId="0" borderId="5" xfId="1" applyNumberFormat="1" applyFont="1" applyBorder="1" applyAlignment="1">
      <alignment horizontal="center"/>
    </xf>
    <xf numFmtId="37" fontId="5" fillId="0" borderId="6" xfId="1" applyNumberFormat="1" applyFont="1" applyFill="1" applyBorder="1" applyAlignment="1">
      <alignment horizontal="center"/>
    </xf>
    <xf numFmtId="37" fontId="5" fillId="0" borderId="7" xfId="1" applyNumberFormat="1" applyFont="1" applyFill="1" applyBorder="1" applyAlignment="1">
      <alignment horizontal="center"/>
    </xf>
    <xf numFmtId="37" fontId="5" fillId="0" borderId="8" xfId="1" applyNumberFormat="1" applyFont="1" applyFill="1" applyBorder="1" applyAlignment="1">
      <alignment horizontal="center"/>
    </xf>
  </cellXfs>
  <cellStyles count="5">
    <cellStyle name="Comma 3 73" xfId="3"/>
    <cellStyle name="Normal" xfId="0" builtinId="0"/>
    <cellStyle name="Normal 15 4" xfId="1"/>
    <cellStyle name="Normal 2" xfId="2"/>
    <cellStyle name="Normal 75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2772844</xdr:colOff>
      <xdr:row>3</xdr:row>
      <xdr:rowOff>0</xdr:rowOff>
    </xdr:from>
    <xdr:to>
      <xdr:col>1</xdr:col>
      <xdr:colOff>2772844</xdr:colOff>
      <xdr:row>4</xdr:row>
      <xdr:rowOff>94192</xdr:rowOff>
    </xdr:to>
    <xdr:sp macro="" textlink="">
      <xdr:nvSpPr>
        <xdr:cNvPr id="2" name="106 Rectángulo redondeado"/>
        <xdr:cNvSpPr/>
      </xdr:nvSpPr>
      <xdr:spPr bwMode="auto">
        <a:xfrm>
          <a:off x="3163369" y="685800"/>
          <a:ext cx="0" cy="294217"/>
        </a:xfrm>
        <a:prstGeom prst="roundRect">
          <a:avLst/>
        </a:prstGeom>
        <a:gradFill rotWithShape="1">
          <a:gsLst>
            <a:gs pos="0">
              <a:srgbClr val="9BBB59">
                <a:shade val="51000"/>
                <a:satMod val="130000"/>
              </a:srgbClr>
            </a:gs>
            <a:gs pos="80000">
              <a:srgbClr val="9BBB59">
                <a:shade val="93000"/>
                <a:satMod val="130000"/>
              </a:srgbClr>
            </a:gs>
            <a:gs pos="100000">
              <a:srgbClr val="9BBB59">
                <a:shade val="94000"/>
                <a:satMod val="135000"/>
              </a:srgbClr>
            </a:gs>
          </a:gsLst>
          <a:lin ang="16200000" scaled="0"/>
        </a:gradFill>
        <a:ln>
          <a:noFill/>
          <a:headEnd type="none" w="med" len="med"/>
          <a:tailEnd type="none" w="med" len="me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 smtClean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+mn-ea"/>
              <a:cs typeface="+mn-cs"/>
            </a:rPr>
            <a:t> 14.1</a:t>
          </a:r>
        </a:p>
      </xdr:txBody>
    </xdr:sp>
    <xdr:clientData/>
  </xdr:twoCellAnchor>
  <xdr:twoCellAnchor>
    <xdr:from>
      <xdr:col>1</xdr:col>
      <xdr:colOff>2772844</xdr:colOff>
      <xdr:row>4</xdr:row>
      <xdr:rowOff>0</xdr:rowOff>
    </xdr:from>
    <xdr:to>
      <xdr:col>1</xdr:col>
      <xdr:colOff>2772844</xdr:colOff>
      <xdr:row>5</xdr:row>
      <xdr:rowOff>94192</xdr:rowOff>
    </xdr:to>
    <xdr:sp macro="" textlink="">
      <xdr:nvSpPr>
        <xdr:cNvPr id="3" name="106 Rectángulo redondeado"/>
        <xdr:cNvSpPr/>
      </xdr:nvSpPr>
      <xdr:spPr bwMode="auto">
        <a:xfrm>
          <a:off x="3163369" y="885825"/>
          <a:ext cx="0" cy="284692"/>
        </a:xfrm>
        <a:prstGeom prst="roundRect">
          <a:avLst/>
        </a:prstGeom>
        <a:gradFill rotWithShape="1">
          <a:gsLst>
            <a:gs pos="0">
              <a:srgbClr val="9BBB59">
                <a:shade val="51000"/>
                <a:satMod val="130000"/>
              </a:srgbClr>
            </a:gs>
            <a:gs pos="80000">
              <a:srgbClr val="9BBB59">
                <a:shade val="93000"/>
                <a:satMod val="130000"/>
              </a:srgbClr>
            </a:gs>
            <a:gs pos="100000">
              <a:srgbClr val="9BBB59">
                <a:shade val="94000"/>
                <a:satMod val="135000"/>
              </a:srgbClr>
            </a:gs>
          </a:gsLst>
          <a:lin ang="16200000" scaled="0"/>
        </a:gradFill>
        <a:ln>
          <a:noFill/>
          <a:headEnd type="none" w="med" len="med"/>
          <a:tailEnd type="none" w="med" len="me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100" b="0" i="0" u="none" strike="noStrike" kern="0" cap="none" spc="0" normalizeH="0" baseline="0" noProof="0" smtClean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+mn-ea"/>
              <a:cs typeface="+mn-cs"/>
            </a:rPr>
            <a:t> 14.1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8"/>
  <sheetViews>
    <sheetView showGridLines="0" tabSelected="1" zoomScale="70" zoomScaleNormal="70" workbookViewId="0">
      <selection activeCell="B2" sqref="B2:L55"/>
    </sheetView>
  </sheetViews>
  <sheetFormatPr baseColWidth="10" defaultColWidth="11.42578125" defaultRowHeight="14.25" x14ac:dyDescent="0.2"/>
  <cols>
    <col min="1" max="1" width="5.85546875" style="1" customWidth="1"/>
    <col min="2" max="2" width="56.85546875" style="1" customWidth="1"/>
    <col min="3" max="12" width="14.28515625" style="1" customWidth="1"/>
    <col min="13" max="13" width="7.28515625" style="1" customWidth="1"/>
    <col min="14" max="15" width="11.42578125" style="1"/>
    <col min="16" max="19" width="11.42578125" style="29"/>
    <col min="20" max="16384" width="11.42578125" style="1"/>
  </cols>
  <sheetData>
    <row r="1" spans="2:14" s="1" customFormat="1" ht="13.5" thickBot="1" x14ac:dyDescent="0.25">
      <c r="M1" s="2"/>
    </row>
    <row r="2" spans="2:14" s="1" customFormat="1" ht="23.25" x14ac:dyDescent="0.35">
      <c r="B2" s="41" t="s">
        <v>45</v>
      </c>
      <c r="C2" s="42"/>
      <c r="D2" s="42"/>
      <c r="E2" s="42"/>
      <c r="F2" s="42"/>
      <c r="G2" s="42"/>
      <c r="H2" s="42"/>
      <c r="I2" s="42"/>
      <c r="J2" s="42"/>
      <c r="K2" s="42"/>
      <c r="L2" s="43"/>
      <c r="M2" s="2"/>
    </row>
    <row r="3" spans="2:14" s="1" customFormat="1" ht="15.75" x14ac:dyDescent="0.25">
      <c r="B3" s="44" t="s">
        <v>0</v>
      </c>
      <c r="C3" s="45"/>
      <c r="D3" s="45"/>
      <c r="E3" s="45"/>
      <c r="F3" s="45"/>
      <c r="G3" s="45"/>
      <c r="H3" s="45"/>
      <c r="I3" s="45"/>
      <c r="J3" s="45"/>
      <c r="K3" s="45"/>
      <c r="L3" s="46"/>
      <c r="M3" s="2"/>
    </row>
    <row r="4" spans="2:14" s="1" customFormat="1" ht="15.75" x14ac:dyDescent="0.25">
      <c r="B4" s="47" t="s">
        <v>46</v>
      </c>
      <c r="C4" s="48"/>
      <c r="D4" s="48"/>
      <c r="E4" s="48"/>
      <c r="F4" s="48"/>
      <c r="G4" s="48"/>
      <c r="H4" s="48"/>
      <c r="I4" s="48"/>
      <c r="J4" s="48"/>
      <c r="K4" s="48"/>
      <c r="L4" s="49"/>
      <c r="M4" s="2"/>
    </row>
    <row r="5" spans="2:14" s="1" customFormat="1" ht="13.5" thickBot="1" x14ac:dyDescent="0.25">
      <c r="B5" s="50" t="s">
        <v>1</v>
      </c>
      <c r="C5" s="51"/>
      <c r="D5" s="51"/>
      <c r="E5" s="51"/>
      <c r="F5" s="51"/>
      <c r="G5" s="51"/>
      <c r="H5" s="51"/>
      <c r="I5" s="51"/>
      <c r="J5" s="51"/>
      <c r="K5" s="51"/>
      <c r="L5" s="52"/>
      <c r="M5" s="2"/>
    </row>
    <row r="6" spans="2:14" s="1" customFormat="1" ht="15.75" x14ac:dyDescent="0.25">
      <c r="B6" s="3"/>
      <c r="M6" s="2"/>
    </row>
    <row r="7" spans="2:14" s="1" customFormat="1" ht="12.75" x14ac:dyDescent="0.2">
      <c r="M7" s="2"/>
    </row>
    <row r="8" spans="2:14" s="1" customFormat="1" ht="15.75" x14ac:dyDescent="0.25">
      <c r="B8" s="4"/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9</v>
      </c>
      <c r="K8" s="5" t="s">
        <v>10</v>
      </c>
      <c r="L8" s="5" t="s">
        <v>11</v>
      </c>
      <c r="M8" s="2"/>
    </row>
    <row r="9" spans="2:14" s="1" customFormat="1" ht="15.75" x14ac:dyDescent="0.25">
      <c r="B9" s="6" t="s">
        <v>12</v>
      </c>
      <c r="C9" s="7"/>
      <c r="D9" s="7"/>
      <c r="E9" s="7"/>
      <c r="F9" s="7"/>
      <c r="G9" s="7"/>
      <c r="H9" s="7"/>
      <c r="I9" s="7"/>
      <c r="J9" s="7"/>
      <c r="K9" s="7"/>
      <c r="L9" s="7"/>
      <c r="M9" s="2"/>
    </row>
    <row r="10" spans="2:14" s="10" customFormat="1" x14ac:dyDescent="0.2">
      <c r="B10" s="8" t="s">
        <v>13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2"/>
    </row>
    <row r="11" spans="2:14" s="1" customFormat="1" ht="15.75" x14ac:dyDescent="0.25">
      <c r="B11" s="11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2"/>
    </row>
    <row r="12" spans="2:14" s="1" customFormat="1" ht="15" x14ac:dyDescent="0.2">
      <c r="B12" s="13" t="s">
        <v>15</v>
      </c>
      <c r="C12" s="14">
        <f>3139+512</f>
        <v>3651</v>
      </c>
      <c r="D12" s="14">
        <f>C12*1.035</f>
        <v>3778.7849999999999</v>
      </c>
      <c r="E12" s="14">
        <f t="shared" ref="E12:L13" si="0">D12*1.035</f>
        <v>3911.0424749999997</v>
      </c>
      <c r="F12" s="14">
        <f t="shared" si="0"/>
        <v>4047.9289616249994</v>
      </c>
      <c r="G12" s="14">
        <f t="shared" si="0"/>
        <v>4189.6064752818738</v>
      </c>
      <c r="H12" s="14">
        <f t="shared" si="0"/>
        <v>4336.242701916739</v>
      </c>
      <c r="I12" s="14">
        <f t="shared" si="0"/>
        <v>4488.0111964838243</v>
      </c>
      <c r="J12" s="14">
        <f t="shared" si="0"/>
        <v>4645.0915883607577</v>
      </c>
      <c r="K12" s="14">
        <f t="shared" si="0"/>
        <v>4807.6697939533842</v>
      </c>
      <c r="L12" s="14">
        <f t="shared" si="0"/>
        <v>4975.938236741752</v>
      </c>
      <c r="M12" s="2"/>
      <c r="N12" s="15"/>
    </row>
    <row r="13" spans="2:14" s="1" customFormat="1" ht="15" x14ac:dyDescent="0.2">
      <c r="B13" s="13" t="s">
        <v>16</v>
      </c>
      <c r="C13" s="14">
        <v>6550</v>
      </c>
      <c r="D13" s="14">
        <f>C13*1.035</f>
        <v>6779.2499999999991</v>
      </c>
      <c r="E13" s="14">
        <f>D13</f>
        <v>6779.2499999999991</v>
      </c>
      <c r="F13" s="14">
        <f>E13*1.035-1000</f>
        <v>6016.5237499999985</v>
      </c>
      <c r="G13" s="14">
        <f>F13+593</f>
        <v>6609.5237499999985</v>
      </c>
      <c r="H13" s="14">
        <f t="shared" si="0"/>
        <v>6840.8570812499975</v>
      </c>
      <c r="I13" s="14">
        <f t="shared" si="0"/>
        <v>7080.2870790937468</v>
      </c>
      <c r="J13" s="14">
        <f t="shared" si="0"/>
        <v>7328.0971268620269</v>
      </c>
      <c r="K13" s="14">
        <f t="shared" si="0"/>
        <v>7584.5805263021975</v>
      </c>
      <c r="L13" s="14">
        <f t="shared" si="0"/>
        <v>7850.0408447227737</v>
      </c>
      <c r="M13" s="2"/>
      <c r="N13" s="15"/>
    </row>
    <row r="14" spans="2:14" s="1" customFormat="1" ht="15" x14ac:dyDescent="0.2">
      <c r="B14" s="13" t="s">
        <v>17</v>
      </c>
      <c r="C14" s="14">
        <v>2220</v>
      </c>
      <c r="D14" s="14">
        <f>C14*1.035</f>
        <v>2297.6999999999998</v>
      </c>
      <c r="E14" s="14">
        <f>D14</f>
        <v>2297.6999999999998</v>
      </c>
      <c r="F14" s="14">
        <f t="shared" ref="F14:L14" si="1">E14*1.035</f>
        <v>2378.1194999999998</v>
      </c>
      <c r="G14" s="14">
        <f>F14</f>
        <v>2378.1194999999998</v>
      </c>
      <c r="H14" s="14">
        <f t="shared" si="1"/>
        <v>2461.3536824999996</v>
      </c>
      <c r="I14" s="14">
        <f t="shared" si="1"/>
        <v>2547.5010613874992</v>
      </c>
      <c r="J14" s="14">
        <f t="shared" si="1"/>
        <v>2636.6635985360617</v>
      </c>
      <c r="K14" s="14">
        <f t="shared" si="1"/>
        <v>2728.9468244848235</v>
      </c>
      <c r="L14" s="14">
        <f t="shared" si="1"/>
        <v>2824.459963341792</v>
      </c>
      <c r="M14" s="2"/>
      <c r="N14" s="15"/>
    </row>
    <row r="15" spans="2:14" s="1" customFormat="1" ht="15" x14ac:dyDescent="0.2">
      <c r="B15" s="13" t="s">
        <v>18</v>
      </c>
      <c r="C15" s="14">
        <v>989</v>
      </c>
      <c r="D15" s="14">
        <f>C15</f>
        <v>989</v>
      </c>
      <c r="E15" s="14">
        <f t="shared" ref="E15:L16" si="2">D15*1.035</f>
        <v>1023.6149999999999</v>
      </c>
      <c r="F15" s="14">
        <f t="shared" si="2"/>
        <v>1059.4415249999997</v>
      </c>
      <c r="G15" s="14">
        <f t="shared" si="2"/>
        <v>1096.5219783749997</v>
      </c>
      <c r="H15" s="14">
        <f t="shared" si="2"/>
        <v>1134.9002476181245</v>
      </c>
      <c r="I15" s="14">
        <f t="shared" si="2"/>
        <v>1174.6217562847587</v>
      </c>
      <c r="J15" s="14">
        <f t="shared" si="2"/>
        <v>1215.7335177547252</v>
      </c>
      <c r="K15" s="14">
        <f t="shared" si="2"/>
        <v>1258.2841908761404</v>
      </c>
      <c r="L15" s="14">
        <f t="shared" si="2"/>
        <v>1302.3241375568052</v>
      </c>
      <c r="M15" s="2"/>
      <c r="N15" s="15"/>
    </row>
    <row r="16" spans="2:14" s="1" customFormat="1" ht="15" x14ac:dyDescent="0.2">
      <c r="B16" s="13" t="s">
        <v>19</v>
      </c>
      <c r="C16" s="14">
        <v>1554</v>
      </c>
      <c r="D16" s="14">
        <f>C16</f>
        <v>1554</v>
      </c>
      <c r="E16" s="14">
        <f>D16</f>
        <v>1554</v>
      </c>
      <c r="F16" s="14">
        <f t="shared" si="2"/>
        <v>1608.3899999999999</v>
      </c>
      <c r="G16" s="14">
        <f>F16</f>
        <v>1608.3899999999999</v>
      </c>
      <c r="H16" s="14">
        <f t="shared" si="2"/>
        <v>1664.6836499999997</v>
      </c>
      <c r="I16" s="14">
        <f t="shared" si="2"/>
        <v>1722.9475777499995</v>
      </c>
      <c r="J16" s="14">
        <f t="shared" si="2"/>
        <v>1783.2507429712493</v>
      </c>
      <c r="K16" s="14">
        <f t="shared" si="2"/>
        <v>1845.664518975243</v>
      </c>
      <c r="L16" s="14">
        <f t="shared" si="2"/>
        <v>1910.2627771393763</v>
      </c>
      <c r="M16" s="2"/>
      <c r="N16" s="15"/>
    </row>
    <row r="17" spans="2:14" s="1" customFormat="1" ht="15" x14ac:dyDescent="0.2">
      <c r="B17" s="13" t="s">
        <v>20</v>
      </c>
      <c r="C17" s="14">
        <v>2230</v>
      </c>
      <c r="D17" s="14">
        <f>C17*1.035-213.3</f>
        <v>2094.7499999999995</v>
      </c>
      <c r="E17" s="14">
        <f t="shared" ref="E17:L18" si="3">D17*1.035</f>
        <v>2168.0662499999994</v>
      </c>
      <c r="F17" s="14">
        <f t="shared" si="3"/>
        <v>2243.9485687499991</v>
      </c>
      <c r="G17" s="14">
        <f t="shared" si="3"/>
        <v>2322.4867686562488</v>
      </c>
      <c r="H17" s="14">
        <f t="shared" si="3"/>
        <v>2403.7738055592172</v>
      </c>
      <c r="I17" s="14">
        <f t="shared" si="3"/>
        <v>2487.9058887537894</v>
      </c>
      <c r="J17" s="14">
        <f t="shared" si="3"/>
        <v>2574.982594860172</v>
      </c>
      <c r="K17" s="14">
        <f t="shared" si="3"/>
        <v>2665.1069856802778</v>
      </c>
      <c r="L17" s="14">
        <f t="shared" si="3"/>
        <v>2758.3857301790872</v>
      </c>
      <c r="M17" s="2"/>
      <c r="N17" s="15"/>
    </row>
    <row r="18" spans="2:14" s="1" customFormat="1" ht="15" x14ac:dyDescent="0.2">
      <c r="B18" s="16" t="s">
        <v>21</v>
      </c>
      <c r="C18" s="17">
        <v>3990</v>
      </c>
      <c r="D18" s="17">
        <f>+C18-1000</f>
        <v>2990</v>
      </c>
      <c r="E18" s="17">
        <f>D18</f>
        <v>2990</v>
      </c>
      <c r="F18" s="17">
        <f t="shared" si="3"/>
        <v>3094.6499999999996</v>
      </c>
      <c r="G18" s="17">
        <f t="shared" si="3"/>
        <v>3202.9627499999992</v>
      </c>
      <c r="H18" s="17">
        <f t="shared" si="3"/>
        <v>3315.066446249999</v>
      </c>
      <c r="I18" s="17">
        <f t="shared" si="3"/>
        <v>3431.0937718687487</v>
      </c>
      <c r="J18" s="17">
        <f t="shared" si="3"/>
        <v>3551.1820538841548</v>
      </c>
      <c r="K18" s="17">
        <f t="shared" si="3"/>
        <v>3675.4734257700998</v>
      </c>
      <c r="L18" s="17">
        <f t="shared" si="3"/>
        <v>3804.1149956720528</v>
      </c>
      <c r="M18" s="2"/>
      <c r="N18" s="15"/>
    </row>
    <row r="19" spans="2:14" s="1" customFormat="1" ht="15.75" x14ac:dyDescent="0.25">
      <c r="B19" s="4" t="s">
        <v>22</v>
      </c>
      <c r="C19" s="4">
        <f t="shared" ref="C19:L19" si="4">SUM(C12:C18)</f>
        <v>21184</v>
      </c>
      <c r="D19" s="4">
        <f t="shared" si="4"/>
        <v>20483.485000000001</v>
      </c>
      <c r="E19" s="4">
        <f t="shared" si="4"/>
        <v>20723.673724999997</v>
      </c>
      <c r="F19" s="4">
        <f t="shared" si="4"/>
        <v>20449.002305374997</v>
      </c>
      <c r="G19" s="4">
        <f t="shared" si="4"/>
        <v>21407.61122231312</v>
      </c>
      <c r="H19" s="4">
        <f t="shared" si="4"/>
        <v>22156.877615094076</v>
      </c>
      <c r="I19" s="4">
        <f t="shared" si="4"/>
        <v>22932.368331622369</v>
      </c>
      <c r="J19" s="4">
        <f t="shared" si="4"/>
        <v>23735.001223229148</v>
      </c>
      <c r="K19" s="4">
        <f t="shared" si="4"/>
        <v>24565.726266042166</v>
      </c>
      <c r="L19" s="4">
        <f t="shared" si="4"/>
        <v>25425.526685353638</v>
      </c>
      <c r="M19" s="2"/>
      <c r="N19" s="15"/>
    </row>
    <row r="20" spans="2:14" s="1" customFormat="1" ht="15.75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2"/>
      <c r="N20" s="15"/>
    </row>
    <row r="21" spans="2:14" s="1" customFormat="1" ht="15.75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2"/>
      <c r="N21" s="15"/>
    </row>
    <row r="22" spans="2:14" s="1" customFormat="1" ht="15" x14ac:dyDescent="0.2">
      <c r="B22" s="20" t="s">
        <v>23</v>
      </c>
      <c r="C22" s="13">
        <v>65990</v>
      </c>
      <c r="D22" s="13">
        <f>C22*1.035</f>
        <v>68299.649999999994</v>
      </c>
      <c r="E22" s="13">
        <f t="shared" ref="E22:L23" si="5">D22*1.035</f>
        <v>70690.137749999994</v>
      </c>
      <c r="F22" s="13">
        <f t="shared" si="5"/>
        <v>73164.292571249985</v>
      </c>
      <c r="G22" s="13">
        <f>F22+1000</f>
        <v>74164.292571249985</v>
      </c>
      <c r="H22" s="13">
        <f>G22+1255</f>
        <v>75419.292571249985</v>
      </c>
      <c r="I22" s="13">
        <f>H22+1276</f>
        <v>76695.292571249985</v>
      </c>
      <c r="J22" s="13">
        <f>I22+1298</f>
        <v>77993.292571249985</v>
      </c>
      <c r="K22" s="13">
        <f>J22+1320</f>
        <v>79313.292571249985</v>
      </c>
      <c r="L22" s="13">
        <f>K22+1343</f>
        <v>80656.292571249985</v>
      </c>
      <c r="M22" s="2"/>
      <c r="N22" s="15"/>
    </row>
    <row r="23" spans="2:14" s="1" customFormat="1" ht="15" x14ac:dyDescent="0.2">
      <c r="B23" s="20" t="s">
        <v>24</v>
      </c>
      <c r="C23" s="13">
        <v>10500</v>
      </c>
      <c r="D23" s="13">
        <f>C23*1.035</f>
        <v>10867.5</v>
      </c>
      <c r="E23" s="13">
        <f>D23*1.035-488</f>
        <v>10759.862499999999</v>
      </c>
      <c r="F23" s="13">
        <f t="shared" si="5"/>
        <v>11136.457687499998</v>
      </c>
      <c r="G23" s="13">
        <f t="shared" si="5"/>
        <v>11526.233706562498</v>
      </c>
      <c r="H23" s="13">
        <f t="shared" si="5"/>
        <v>11929.651886292184</v>
      </c>
      <c r="I23" s="13">
        <f t="shared" si="5"/>
        <v>12347.189702312409</v>
      </c>
      <c r="J23" s="13">
        <f t="shared" si="5"/>
        <v>12779.341341893343</v>
      </c>
      <c r="K23" s="13">
        <f t="shared" si="5"/>
        <v>13226.618288859609</v>
      </c>
      <c r="L23" s="13">
        <f t="shared" si="5"/>
        <v>13689.549928969695</v>
      </c>
      <c r="M23" s="2"/>
      <c r="N23" s="15"/>
    </row>
    <row r="24" spans="2:14" s="23" customFormat="1" ht="15" x14ac:dyDescent="0.2">
      <c r="B24" s="21" t="s">
        <v>25</v>
      </c>
      <c r="C24" s="16">
        <v>4995</v>
      </c>
      <c r="D24" s="16">
        <f>C24*1.035</f>
        <v>5169.8249999999998</v>
      </c>
      <c r="E24" s="16">
        <f t="shared" ref="E24:F24" si="6">D24*1.035</f>
        <v>5350.7688749999998</v>
      </c>
      <c r="F24" s="16">
        <f t="shared" si="6"/>
        <v>5538.0457856249996</v>
      </c>
      <c r="G24" s="16">
        <f t="shared" ref="G24:L24" si="7">F24</f>
        <v>5538.0457856249996</v>
      </c>
      <c r="H24" s="16">
        <f t="shared" si="7"/>
        <v>5538.0457856249996</v>
      </c>
      <c r="I24" s="16">
        <f t="shared" si="7"/>
        <v>5538.0457856249996</v>
      </c>
      <c r="J24" s="16">
        <f t="shared" si="7"/>
        <v>5538.0457856249996</v>
      </c>
      <c r="K24" s="16">
        <f t="shared" si="7"/>
        <v>5538.0457856249996</v>
      </c>
      <c r="L24" s="16">
        <f t="shared" si="7"/>
        <v>5538.0457856249996</v>
      </c>
      <c r="M24" s="22"/>
      <c r="N24" s="15"/>
    </row>
    <row r="25" spans="2:14" s="1" customFormat="1" ht="15.75" x14ac:dyDescent="0.25">
      <c r="B25" s="24"/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</row>
    <row r="26" spans="2:14" s="1" customFormat="1" ht="15.75" x14ac:dyDescent="0.25">
      <c r="B26" s="4" t="s">
        <v>26</v>
      </c>
      <c r="C26" s="4">
        <f t="shared" ref="C26:J26" si="8">SUM(C19:C24)</f>
        <v>102669</v>
      </c>
      <c r="D26" s="4">
        <f t="shared" si="8"/>
        <v>104820.45999999999</v>
      </c>
      <c r="E26" s="4">
        <f t="shared" si="8"/>
        <v>107524.44284999999</v>
      </c>
      <c r="F26" s="4">
        <f t="shared" si="8"/>
        <v>110287.79834974997</v>
      </c>
      <c r="G26" s="4">
        <f t="shared" si="8"/>
        <v>112636.18328575061</v>
      </c>
      <c r="H26" s="4">
        <f t="shared" si="8"/>
        <v>115043.86785826125</v>
      </c>
      <c r="I26" s="4">
        <f t="shared" si="8"/>
        <v>117512.89639080976</v>
      </c>
      <c r="J26" s="4">
        <f t="shared" si="8"/>
        <v>120045.68092199748</v>
      </c>
      <c r="K26" s="4">
        <f>SUM(K19:K24)+0.2</f>
        <v>122643.88291177676</v>
      </c>
      <c r="L26" s="4">
        <f>SUM(L19:L24)+0.2</f>
        <v>125309.61497119832</v>
      </c>
      <c r="M26" s="25"/>
    </row>
    <row r="27" spans="2:14" s="1" customFormat="1" ht="15.75" x14ac:dyDescent="0.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</row>
    <row r="28" spans="2:14" s="1" customFormat="1" ht="15.75" x14ac:dyDescent="0.2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</row>
    <row r="29" spans="2:14" s="1" customFormat="1" ht="15.75" x14ac:dyDescent="0.2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</row>
    <row r="30" spans="2:14" s="1" customFormat="1" ht="15.75" x14ac:dyDescent="0.25">
      <c r="B30" s="26" t="s">
        <v>27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</row>
    <row r="31" spans="2:14" s="1" customFormat="1" ht="15.75" x14ac:dyDescent="0.25">
      <c r="B31" s="27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"/>
    </row>
    <row r="32" spans="2:14" s="1" customFormat="1" ht="15.75" x14ac:dyDescent="0.25">
      <c r="B32" s="27" t="s">
        <v>28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2"/>
    </row>
    <row r="33" spans="1:42" ht="15" x14ac:dyDescent="0.2">
      <c r="B33" s="13" t="s">
        <v>29</v>
      </c>
      <c r="C33" s="13">
        <v>7112</v>
      </c>
      <c r="D33" s="13">
        <f>C33*1.035</f>
        <v>7360.9199999999992</v>
      </c>
      <c r="E33" s="13">
        <f t="shared" ref="E33:L35" si="9">D33*1.035</f>
        <v>7618.5521999999983</v>
      </c>
      <c r="F33" s="13">
        <f>E33*1.035+488</f>
        <v>8373.2015269999974</v>
      </c>
      <c r="G33" s="13">
        <f t="shared" si="9"/>
        <v>8666.2635804449965</v>
      </c>
      <c r="H33" s="13">
        <f t="shared" si="9"/>
        <v>8969.5828057605704</v>
      </c>
      <c r="I33" s="13">
        <f t="shared" si="9"/>
        <v>9283.5182039621905</v>
      </c>
      <c r="J33" s="13">
        <f t="shared" si="9"/>
        <v>9608.4413411008663</v>
      </c>
      <c r="K33" s="13">
        <f t="shared" si="9"/>
        <v>9944.7367880393958</v>
      </c>
      <c r="L33" s="13">
        <f t="shared" si="9"/>
        <v>10292.802575620773</v>
      </c>
      <c r="M33" s="2"/>
      <c r="N33" s="15"/>
    </row>
    <row r="34" spans="1:42" ht="15" x14ac:dyDescent="0.2">
      <c r="B34" s="20" t="s">
        <v>30</v>
      </c>
      <c r="C34" s="13">
        <v>4550</v>
      </c>
      <c r="D34" s="13">
        <f>C34*1.035</f>
        <v>4709.25</v>
      </c>
      <c r="E34" s="13">
        <f t="shared" si="9"/>
        <v>4874.0737499999996</v>
      </c>
      <c r="F34" s="13">
        <f t="shared" si="9"/>
        <v>5044.6663312499995</v>
      </c>
      <c r="G34" s="13">
        <f t="shared" si="9"/>
        <v>5221.2296528437491</v>
      </c>
      <c r="H34" s="13">
        <f t="shared" si="9"/>
        <v>5403.9726906932801</v>
      </c>
      <c r="I34" s="13">
        <f t="shared" si="9"/>
        <v>5593.1117348675443</v>
      </c>
      <c r="J34" s="13">
        <f t="shared" si="9"/>
        <v>5788.8706455879083</v>
      </c>
      <c r="K34" s="13">
        <f t="shared" si="9"/>
        <v>5991.4811181834848</v>
      </c>
      <c r="L34" s="13">
        <f t="shared" si="9"/>
        <v>6201.1829573199066</v>
      </c>
      <c r="M34" s="2"/>
      <c r="N34" s="15"/>
    </row>
    <row r="35" spans="1:42" ht="15" x14ac:dyDescent="0.2">
      <c r="B35" s="16" t="s">
        <v>31</v>
      </c>
      <c r="C35" s="16">
        <v>3915</v>
      </c>
      <c r="D35" s="16">
        <f>C35*1.035</f>
        <v>4052.0249999999996</v>
      </c>
      <c r="E35" s="16">
        <f t="shared" si="9"/>
        <v>4193.8458749999991</v>
      </c>
      <c r="F35" s="16">
        <f t="shared" si="9"/>
        <v>4340.6304806249991</v>
      </c>
      <c r="G35" s="16">
        <f t="shared" si="9"/>
        <v>4492.5525474468741</v>
      </c>
      <c r="H35" s="16">
        <f t="shared" si="9"/>
        <v>4649.7918866075142</v>
      </c>
      <c r="I35" s="16">
        <f t="shared" si="9"/>
        <v>4812.534602638777</v>
      </c>
      <c r="J35" s="16">
        <f t="shared" si="9"/>
        <v>4980.9733137311341</v>
      </c>
      <c r="K35" s="16">
        <f t="shared" si="9"/>
        <v>5155.3073797117231</v>
      </c>
      <c r="L35" s="16">
        <f t="shared" si="9"/>
        <v>5335.7431380016333</v>
      </c>
      <c r="M35" s="2"/>
      <c r="N35" s="15"/>
    </row>
    <row r="36" spans="1:42" ht="15.75" x14ac:dyDescent="0.25">
      <c r="B36" s="4" t="s">
        <v>32</v>
      </c>
      <c r="C36" s="4">
        <f t="shared" ref="C36:L36" si="10">SUM(C33:C35)</f>
        <v>15577</v>
      </c>
      <c r="D36" s="4">
        <f t="shared" si="10"/>
        <v>16122.194999999998</v>
      </c>
      <c r="E36" s="4">
        <f t="shared" si="10"/>
        <v>16686.471824999997</v>
      </c>
      <c r="F36" s="4">
        <f t="shared" si="10"/>
        <v>17758.498338874997</v>
      </c>
      <c r="G36" s="4">
        <f t="shared" si="10"/>
        <v>18380.045780735622</v>
      </c>
      <c r="H36" s="4">
        <f t="shared" si="10"/>
        <v>19023.347383061366</v>
      </c>
      <c r="I36" s="4">
        <f t="shared" si="10"/>
        <v>19689.164541468512</v>
      </c>
      <c r="J36" s="4">
        <f t="shared" si="10"/>
        <v>20378.28530041991</v>
      </c>
      <c r="K36" s="4">
        <f t="shared" si="10"/>
        <v>21091.525285934604</v>
      </c>
      <c r="L36" s="4">
        <f t="shared" si="10"/>
        <v>21829.728670942313</v>
      </c>
      <c r="M36" s="2"/>
      <c r="N36" s="15"/>
    </row>
    <row r="37" spans="1:42" ht="15.75" x14ac:dyDescent="0.25">
      <c r="B37" s="4" t="s">
        <v>33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2"/>
      <c r="N37" s="15"/>
    </row>
    <row r="38" spans="1:42" s="23" customFormat="1" ht="15" x14ac:dyDescent="0.2">
      <c r="B38" s="13" t="s">
        <v>34</v>
      </c>
      <c r="C38" s="13">
        <v>10120</v>
      </c>
      <c r="D38" s="13">
        <f>C38*1.035</f>
        <v>10474.199999999999</v>
      </c>
      <c r="E38" s="13">
        <f>D38*1.035+500</f>
        <v>11340.796999999999</v>
      </c>
      <c r="F38" s="13">
        <f t="shared" ref="F38:L38" si="11">E38*1.035</f>
        <v>11737.724894999998</v>
      </c>
      <c r="G38" s="13">
        <f t="shared" si="11"/>
        <v>12148.545266324996</v>
      </c>
      <c r="H38" s="13">
        <f t="shared" si="11"/>
        <v>12573.74435064637</v>
      </c>
      <c r="I38" s="13">
        <f t="shared" si="11"/>
        <v>13013.825402918992</v>
      </c>
      <c r="J38" s="13">
        <f t="shared" si="11"/>
        <v>13469.309292021157</v>
      </c>
      <c r="K38" s="13">
        <f t="shared" si="11"/>
        <v>13940.735117241897</v>
      </c>
      <c r="L38" s="13">
        <f t="shared" si="11"/>
        <v>14428.660846345361</v>
      </c>
      <c r="M38" s="22"/>
      <c r="N38" s="15"/>
    </row>
    <row r="39" spans="1:42" ht="15" x14ac:dyDescent="0.2">
      <c r="B39" s="13" t="s">
        <v>35</v>
      </c>
      <c r="C39" s="13">
        <v>15910</v>
      </c>
      <c r="D39" s="13">
        <f>C39*1.035</f>
        <v>16466.849999999999</v>
      </c>
      <c r="E39" s="13">
        <f t="shared" ref="E39:L40" si="12">D39*1.035</f>
        <v>17043.189749999998</v>
      </c>
      <c r="F39" s="13">
        <f t="shared" si="12"/>
        <v>17639.701391249997</v>
      </c>
      <c r="G39" s="13">
        <f t="shared" si="12"/>
        <v>18257.090939943744</v>
      </c>
      <c r="H39" s="13">
        <f t="shared" si="12"/>
        <v>18896.089122841775</v>
      </c>
      <c r="I39" s="13">
        <f t="shared" si="12"/>
        <v>19557.452242141237</v>
      </c>
      <c r="J39" s="13">
        <f t="shared" si="12"/>
        <v>20241.963070616177</v>
      </c>
      <c r="K39" s="13">
        <f t="shared" si="12"/>
        <v>20950.431778087743</v>
      </c>
      <c r="L39" s="13">
        <f t="shared" si="12"/>
        <v>21683.696890320811</v>
      </c>
      <c r="M39" s="22"/>
      <c r="N39" s="15"/>
    </row>
    <row r="40" spans="1:42" ht="15" x14ac:dyDescent="0.2">
      <c r="B40" s="16" t="s">
        <v>36</v>
      </c>
      <c r="C40" s="16">
        <v>1007</v>
      </c>
      <c r="D40" s="16">
        <f>C40*1.035</f>
        <v>1042.2449999999999</v>
      </c>
      <c r="E40" s="16">
        <f t="shared" si="12"/>
        <v>1078.7235749999998</v>
      </c>
      <c r="F40" s="16">
        <f t="shared" si="12"/>
        <v>1116.4789001249997</v>
      </c>
      <c r="G40" s="16">
        <f t="shared" si="12"/>
        <v>1155.5556616293745</v>
      </c>
      <c r="H40" s="16">
        <f t="shared" si="12"/>
        <v>1196.0001097864026</v>
      </c>
      <c r="I40" s="16">
        <f t="shared" si="12"/>
        <v>1237.8601136289267</v>
      </c>
      <c r="J40" s="16">
        <f t="shared" si="12"/>
        <v>1281.185217605939</v>
      </c>
      <c r="K40" s="16">
        <f t="shared" si="12"/>
        <v>1326.0267002221467</v>
      </c>
      <c r="L40" s="16">
        <f t="shared" si="12"/>
        <v>1372.4376347299217</v>
      </c>
      <c r="M40" s="22"/>
      <c r="N40" s="15"/>
    </row>
    <row r="41" spans="1:42" ht="15.75" x14ac:dyDescent="0.25">
      <c r="B41" s="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2"/>
      <c r="N41" s="15"/>
    </row>
    <row r="42" spans="1:42" ht="15.75" x14ac:dyDescent="0.25">
      <c r="B42" s="4" t="s">
        <v>37</v>
      </c>
      <c r="C42" s="4">
        <f t="shared" ref="C42:L42" si="13">SUM(C36:C40)</f>
        <v>42614</v>
      </c>
      <c r="D42" s="4">
        <f t="shared" si="13"/>
        <v>44105.49</v>
      </c>
      <c r="E42" s="4">
        <f t="shared" si="13"/>
        <v>46149.182149999993</v>
      </c>
      <c r="F42" s="4">
        <f t="shared" si="13"/>
        <v>48252.403525249996</v>
      </c>
      <c r="G42" s="4">
        <f t="shared" si="13"/>
        <v>49941.237648633738</v>
      </c>
      <c r="H42" s="4">
        <f t="shared" si="13"/>
        <v>51689.180966335909</v>
      </c>
      <c r="I42" s="4">
        <f t="shared" si="13"/>
        <v>53498.302300157673</v>
      </c>
      <c r="J42" s="4">
        <f t="shared" si="13"/>
        <v>55370.74288066318</v>
      </c>
      <c r="K42" s="4">
        <f t="shared" si="13"/>
        <v>57308.718881486384</v>
      </c>
      <c r="L42" s="4">
        <f t="shared" si="13"/>
        <v>59314.524042338402</v>
      </c>
      <c r="M42" s="2"/>
      <c r="N42" s="15"/>
    </row>
    <row r="43" spans="1:42" ht="15.75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2"/>
      <c r="N43" s="15"/>
    </row>
    <row r="44" spans="1:42" ht="15.75" x14ac:dyDescent="0.25">
      <c r="B44" s="30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"/>
      <c r="N44" s="15"/>
    </row>
    <row r="45" spans="1:42" ht="15.75" x14ac:dyDescent="0.25">
      <c r="B45" s="5" t="s">
        <v>38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2"/>
      <c r="N45" s="15"/>
    </row>
    <row r="46" spans="1:42" ht="15.75" x14ac:dyDescent="0.25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2"/>
      <c r="N46" s="15"/>
    </row>
    <row r="47" spans="1:42" s="23" customFormat="1" ht="15" x14ac:dyDescent="0.2">
      <c r="B47" s="13" t="s">
        <v>39</v>
      </c>
      <c r="C47" s="14">
        <v>12500</v>
      </c>
      <c r="D47" s="14">
        <f>+C47</f>
        <v>12500</v>
      </c>
      <c r="E47" s="14">
        <f t="shared" ref="E47:L49" si="14">+D47</f>
        <v>12500</v>
      </c>
      <c r="F47" s="14">
        <f t="shared" si="14"/>
        <v>12500</v>
      </c>
      <c r="G47" s="14">
        <f t="shared" si="14"/>
        <v>12500</v>
      </c>
      <c r="H47" s="14">
        <f t="shared" si="14"/>
        <v>12500</v>
      </c>
      <c r="I47" s="14">
        <f t="shared" si="14"/>
        <v>12500</v>
      </c>
      <c r="J47" s="14">
        <f t="shared" si="14"/>
        <v>12500</v>
      </c>
      <c r="K47" s="14">
        <f t="shared" si="14"/>
        <v>12500</v>
      </c>
      <c r="L47" s="14">
        <f t="shared" si="14"/>
        <v>12500</v>
      </c>
      <c r="M47" s="2"/>
      <c r="N47" s="15"/>
    </row>
    <row r="48" spans="1:42" s="29" customFormat="1" ht="15" x14ac:dyDescent="0.2">
      <c r="A48" s="1"/>
      <c r="B48" s="13" t="s">
        <v>40</v>
      </c>
      <c r="C48" s="14">
        <v>39900</v>
      </c>
      <c r="D48" s="14">
        <f>+C48</f>
        <v>39900</v>
      </c>
      <c r="E48" s="14">
        <f t="shared" si="14"/>
        <v>39900</v>
      </c>
      <c r="F48" s="14">
        <f t="shared" si="14"/>
        <v>39900</v>
      </c>
      <c r="G48" s="14">
        <f t="shared" si="14"/>
        <v>39900</v>
      </c>
      <c r="H48" s="14">
        <f t="shared" si="14"/>
        <v>39900</v>
      </c>
      <c r="I48" s="14">
        <f t="shared" si="14"/>
        <v>39900</v>
      </c>
      <c r="J48" s="14">
        <f t="shared" si="14"/>
        <v>39900</v>
      </c>
      <c r="K48" s="14">
        <f t="shared" si="14"/>
        <v>39900</v>
      </c>
      <c r="L48" s="14">
        <f t="shared" si="14"/>
        <v>39900</v>
      </c>
      <c r="M48" s="22"/>
      <c r="N48" s="15"/>
      <c r="O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s="29" customFormat="1" ht="15" x14ac:dyDescent="0.2">
      <c r="A49" s="1"/>
      <c r="B49" s="13" t="s">
        <v>41</v>
      </c>
      <c r="C49" s="14">
        <v>6995</v>
      </c>
      <c r="D49" s="14">
        <f>+C49</f>
        <v>6995</v>
      </c>
      <c r="E49" s="14">
        <f t="shared" si="14"/>
        <v>6995</v>
      </c>
      <c r="F49" s="14">
        <f t="shared" si="14"/>
        <v>6995</v>
      </c>
      <c r="G49" s="14">
        <f t="shared" si="14"/>
        <v>6995</v>
      </c>
      <c r="H49" s="14">
        <f t="shared" si="14"/>
        <v>6995</v>
      </c>
      <c r="I49" s="14">
        <f t="shared" si="14"/>
        <v>6995</v>
      </c>
      <c r="J49" s="14">
        <f t="shared" si="14"/>
        <v>6995</v>
      </c>
      <c r="K49" s="14">
        <f t="shared" si="14"/>
        <v>6995</v>
      </c>
      <c r="L49" s="14">
        <f t="shared" si="14"/>
        <v>6995</v>
      </c>
      <c r="M49" s="2"/>
      <c r="N49" s="15"/>
      <c r="O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s="29" customFormat="1" ht="15" x14ac:dyDescent="0.2">
      <c r="A50" s="1"/>
      <c r="B50" s="16" t="s">
        <v>42</v>
      </c>
      <c r="C50" s="17">
        <v>660</v>
      </c>
      <c r="D50" s="17">
        <f>C50*2</f>
        <v>1320</v>
      </c>
      <c r="E50" s="17">
        <f>C50*3</f>
        <v>1980</v>
      </c>
      <c r="F50" s="17">
        <f>C50*4</f>
        <v>2640</v>
      </c>
      <c r="G50" s="17">
        <f>C50*5</f>
        <v>3300</v>
      </c>
      <c r="H50" s="17">
        <f>C50*6</f>
        <v>3960</v>
      </c>
      <c r="I50" s="17">
        <f>C50*7</f>
        <v>4620</v>
      </c>
      <c r="J50" s="17">
        <f>C50*8</f>
        <v>5280</v>
      </c>
      <c r="K50" s="17">
        <f>C50*9</f>
        <v>5940</v>
      </c>
      <c r="L50" s="17">
        <f>C50*10</f>
        <v>6600</v>
      </c>
      <c r="M50" s="2"/>
      <c r="N50" s="15"/>
      <c r="O50" s="15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s="29" customFormat="1" ht="15.75" x14ac:dyDescent="0.25">
      <c r="A51" s="1"/>
      <c r="B51" s="4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2"/>
      <c r="N51" s="15"/>
      <c r="O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s="29" customFormat="1" ht="15.75" x14ac:dyDescent="0.25">
      <c r="A52" s="1"/>
      <c r="B52" s="4" t="s">
        <v>43</v>
      </c>
      <c r="C52" s="4">
        <f>SUM(C47:C50)</f>
        <v>60055</v>
      </c>
      <c r="D52" s="4">
        <f t="shared" ref="D52:L52" si="15">SUM(D47:D50)</f>
        <v>60715</v>
      </c>
      <c r="E52" s="4">
        <f t="shared" si="15"/>
        <v>61375</v>
      </c>
      <c r="F52" s="4">
        <f t="shared" si="15"/>
        <v>62035</v>
      </c>
      <c r="G52" s="4">
        <f t="shared" si="15"/>
        <v>62695</v>
      </c>
      <c r="H52" s="4">
        <f t="shared" si="15"/>
        <v>63355</v>
      </c>
      <c r="I52" s="4">
        <f t="shared" si="15"/>
        <v>64015</v>
      </c>
      <c r="J52" s="4">
        <f t="shared" si="15"/>
        <v>64675</v>
      </c>
      <c r="K52" s="4">
        <f t="shared" si="15"/>
        <v>65335</v>
      </c>
      <c r="L52" s="4">
        <f t="shared" si="15"/>
        <v>65995</v>
      </c>
      <c r="M52" s="2"/>
      <c r="N52" s="15"/>
      <c r="O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s="29" customFormat="1" ht="15.75" x14ac:dyDescent="0.25">
      <c r="A53" s="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2"/>
      <c r="N53" s="15"/>
      <c r="O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s="29" customFormat="1" ht="15.75" x14ac:dyDescent="0.25">
      <c r="A54" s="1"/>
      <c r="B54" s="4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2"/>
      <c r="N54" s="15"/>
      <c r="O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s="31" customFormat="1" ht="15.75" x14ac:dyDescent="0.25">
      <c r="B55" s="4" t="s">
        <v>44</v>
      </c>
      <c r="C55" s="4">
        <f>+C52+C42</f>
        <v>102669</v>
      </c>
      <c r="D55" s="4">
        <f t="shared" ref="D55:L55" si="16">+D52+D42</f>
        <v>104820.48999999999</v>
      </c>
      <c r="E55" s="4">
        <f t="shared" si="16"/>
        <v>107524.18214999999</v>
      </c>
      <c r="F55" s="4">
        <f t="shared" si="16"/>
        <v>110287.40352525</v>
      </c>
      <c r="G55" s="4">
        <f t="shared" si="16"/>
        <v>112636.23764863375</v>
      </c>
      <c r="H55" s="4">
        <f t="shared" si="16"/>
        <v>115044.1809663359</v>
      </c>
      <c r="I55" s="4">
        <f t="shared" si="16"/>
        <v>117513.30230015767</v>
      </c>
      <c r="J55" s="4">
        <f t="shared" si="16"/>
        <v>120045.74288066318</v>
      </c>
      <c r="K55" s="4">
        <f t="shared" si="16"/>
        <v>122643.71888148639</v>
      </c>
      <c r="L55" s="4">
        <f t="shared" si="16"/>
        <v>125309.52404233839</v>
      </c>
      <c r="M55" s="2"/>
      <c r="N55" s="15"/>
    </row>
    <row r="56" spans="1:42" s="29" customFormat="1" ht="15" x14ac:dyDescent="0.25">
      <c r="A56" s="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2"/>
      <c r="N56" s="15"/>
      <c r="O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s="29" customFormat="1" x14ac:dyDescent="0.2">
      <c r="A57" s="1"/>
      <c r="B57" s="31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15"/>
      <c r="O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ht="15" x14ac:dyDescent="0.25">
      <c r="B58" s="31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2"/>
    </row>
    <row r="59" spans="1:42" x14ac:dyDescent="0.2">
      <c r="B59" s="2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2"/>
    </row>
    <row r="60" spans="1:42" x14ac:dyDescent="0.2">
      <c r="B60" s="2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2"/>
    </row>
    <row r="61" spans="1:42" x14ac:dyDescent="0.2"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2"/>
    </row>
    <row r="62" spans="1:42" ht="15" x14ac:dyDescent="0.25"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2"/>
    </row>
    <row r="63" spans="1:42" x14ac:dyDescent="0.2"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2"/>
    </row>
    <row r="64" spans="1:42" ht="12.75" x14ac:dyDescent="0.2">
      <c r="M64" s="2"/>
      <c r="P64" s="1"/>
      <c r="Q64" s="1"/>
      <c r="R64" s="1"/>
      <c r="S64" s="1"/>
    </row>
    <row r="65" spans="3:19" ht="12.75" x14ac:dyDescent="0.2">
      <c r="M65" s="2"/>
      <c r="P65" s="1"/>
      <c r="Q65" s="1"/>
      <c r="R65" s="1"/>
      <c r="S65" s="1"/>
    </row>
    <row r="68" spans="3:19" ht="12.75" x14ac:dyDescent="0.2">
      <c r="C68" s="40"/>
      <c r="D68" s="40"/>
      <c r="E68" s="40"/>
      <c r="F68" s="40"/>
      <c r="G68" s="40"/>
      <c r="H68" s="40"/>
      <c r="I68" s="40"/>
      <c r="J68" s="40"/>
      <c r="K68" s="40"/>
      <c r="L68" s="40"/>
      <c r="P68" s="1"/>
      <c r="Q68" s="1"/>
      <c r="R68" s="1"/>
      <c r="S68" s="1"/>
    </row>
  </sheetData>
  <mergeCells count="4">
    <mergeCell ref="B2:L2"/>
    <mergeCell ref="B3:L3"/>
    <mergeCell ref="B4:L4"/>
    <mergeCell ref="B5:L5"/>
  </mergeCells>
  <pageMargins left="0.7" right="0.7" top="0.75" bottom="0.75" header="0.3" footer="0.3"/>
  <ignoredErrors>
    <ignoredError sqref="E13:L38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Ejemplo Balance General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 Cantu</dc:creator>
  <cp:lastModifiedBy>N Cantu</cp:lastModifiedBy>
  <dcterms:created xsi:type="dcterms:W3CDTF">2014-12-14T17:57:53Z</dcterms:created>
  <dcterms:modified xsi:type="dcterms:W3CDTF">2014-12-14T18:00:45Z</dcterms:modified>
</cp:coreProperties>
</file>